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<sst xmlns="http://schemas.openxmlformats.org/spreadsheetml/2006/main" count="48" uniqueCount="40">
  <si>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RPM</t>
  </si>
  <si>
    <t>RWHP</t>
  </si>
  <si>
    <t>FWHP</t>
  </si>
  <si>
    <t>lbs/hr</t>
  </si>
  <si>
    <t>CFM</t>
  </si>
  <si>
    <t>A/F</t>
  </si>
  <si>
    <t>K&amp;N</t>
  </si>
  <si>
    <t>Stock</t>
  </si>
  <si>
    <t>air density</t>
  </si>
  <si>
    <r>
      <t>lbs/ft</t>
    </r>
    <r>
      <rPr>
        <vertAlign val="superscript"/>
        <sz val="10"/>
        <rFont val="Arial"/>
        <family val="0"/>
      </rPr>
      <t>3</t>
    </r>
  </si>
  <si>
    <t>Ve</t>
  </si>
  <si>
    <t>drivetrain loss HP</t>
  </si>
  <si>
    <t>Corrected</t>
  </si>
  <si>
    <t>BSFC</t>
  </si>
  <si>
    <t>Ve Corr</t>
  </si>
  <si>
    <t>A/F Corr</t>
  </si>
  <si>
    <t>Total Air</t>
  </si>
  <si>
    <t>Total Fuel</t>
  </si>
  <si>
    <t>Displacement</t>
  </si>
  <si>
    <t>cubic inches</t>
  </si>
  <si>
    <t>FWHP = 10 + ( RWHP / 0.88 )</t>
  </si>
  <si>
    <t>Dtloss = FWHP-RWHP</t>
  </si>
  <si>
    <t>DT Loss %</t>
  </si>
  <si>
    <t>Ve= VeCor * (792001.6 * FWHP)  / (14.7 * CR *CID *RPM)</t>
  </si>
  <si>
    <t>Airflow(cfm) = (Cid X RPM X 0.5 X Ve)/1728</t>
  </si>
  <si>
    <t xml:space="preserve">Air lbs/hr = CFM * 60 * air density </t>
  </si>
  <si>
    <t>fuel lbs/hr = Air lbs/hr * A/Fcorr</t>
  </si>
  <si>
    <t>BSFC = FWHP / Fuel lbs/hr</t>
  </si>
  <si>
    <t>Formulas</t>
  </si>
  <si>
    <t>Data Table</t>
  </si>
  <si>
    <t>Correction Tweaks</t>
  </si>
  <si>
    <t>Compression Ratio</t>
  </si>
  <si>
    <t>: 1</t>
  </si>
  <si>
    <t>L28 Engine Analyzer</t>
  </si>
  <si>
    <t xml:space="preserve">Data </t>
  </si>
  <si>
    <t>Data</t>
  </si>
  <si>
    <t>Injector Flow</t>
  </si>
  <si>
    <t>cc/min</t>
  </si>
  <si>
    <t>duty cycle</t>
  </si>
  <si>
    <t>%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</si>
</sst>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5" fontId="0" fillId="2" borderId="0" xfId="0" applyNumberFormat="1" applyFont="1" applyFill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75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75" fontId="0" fillId="0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75" fontId="0" fillId="0" borderId="4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75" fontId="0" fillId="2" borderId="1" xfId="0" applyNumberFormat="1" applyFont="1" applyFill="1" applyBorder="1" applyAlignment="1">
      <alignment horizontal="center"/>
    </xf>
    <xf numFmtId="175" fontId="0" fillId="0" borderId="4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75" fontId="0" fillId="0" borderId="2" xfId="0" applyNumberFormat="1" applyFont="1" applyBorder="1" applyAlignment="1">
      <alignment horizontal="center"/>
    </xf>
    <xf numFmtId="175" fontId="0" fillId="0" borderId="5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175" fontId="0" fillId="2" borderId="5" xfId="0" applyNumberFormat="1" applyFont="1" applyFill="1" applyBorder="1" applyAlignment="1">
      <alignment horizontal="center"/>
    </xf>
    <xf numFmtId="175" fontId="0" fillId="0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2" borderId="7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175" fontId="0" fillId="2" borderId="7" xfId="0" applyNumberFormat="1" applyFont="1" applyFill="1" applyBorder="1" applyAlignment="1">
      <alignment horizontal="center"/>
    </xf>
    <xf numFmtId="176" fontId="0" fillId="2" borderId="7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75" fontId="0" fillId="0" borderId="8" xfId="0" applyNumberFormat="1" applyFont="1" applyBorder="1" applyAlignment="1">
      <alignment horizontal="center"/>
    </xf>
    <xf numFmtId="175" fontId="0" fillId="0" borderId="9" xfId="0" applyNumberFormat="1" applyFont="1" applyBorder="1" applyAlignment="1">
      <alignment horizontal="center"/>
    </xf>
    <xf numFmtId="175" fontId="0" fillId="0" borderId="9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0" xfId="0" applyFill="1" applyBorder="1" applyAlignment="1">
      <alignment/>
    </xf>
    <xf numFmtId="175" fontId="0" fillId="0" borderId="9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5" fontId="0" fillId="0" borderId="3" xfId="0" applyNumberFormat="1" applyBorder="1" applyAlignment="1">
      <alignment horizontal="center"/>
    </xf>
    <xf numFmtId="175" fontId="0" fillId="0" borderId="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75" zoomScaleNormal="75" workbookViewId="0" topLeftCell="A1">
      <selection activeCell="Q8" sqref="Q8"/>
    </sheetView>
  </sheetViews>
  <sheetFormatPr defaultColWidth="9.140625" defaultRowHeight="12.75"/>
  <cols>
    <col min="2" max="2" width="20.140625" style="0" customWidth="1"/>
    <col min="3" max="3" width="14.28125" style="0" customWidth="1"/>
    <col min="5" max="6" width="18.7109375" style="0" customWidth="1"/>
    <col min="7" max="7" width="11.57421875" style="0" bestFit="1" customWidth="1"/>
    <col min="8" max="8" width="11.57421875" style="0" customWidth="1"/>
    <col min="9" max="9" width="13.8515625" style="0" customWidth="1"/>
    <col min="10" max="10" width="10.8515625" style="0" customWidth="1"/>
    <col min="13" max="13" width="10.28125" style="0" customWidth="1"/>
    <col min="16" max="16" width="13.7109375" style="0" customWidth="1"/>
    <col min="17" max="17" width="16.421875" style="0" customWidth="1"/>
    <col min="18" max="18" width="10.421875" style="0" customWidth="1"/>
  </cols>
  <sheetData>
    <row r="1" ht="18">
      <c r="A1" s="55" t="s">
        <v>33</v>
      </c>
    </row>
    <row r="5" ht="15.75" thickBot="1">
      <c r="B5" s="50" t="s">
        <v>35</v>
      </c>
    </row>
    <row r="6" spans="2:6" ht="13.5" thickBot="1">
      <c r="B6" s="36" t="s">
        <v>31</v>
      </c>
      <c r="C6" s="52">
        <v>8.3</v>
      </c>
      <c r="D6" s="37" t="s">
        <v>32</v>
      </c>
      <c r="F6" s="37"/>
    </row>
    <row r="7" spans="2:6" ht="15" thickBot="1">
      <c r="B7" s="36" t="s">
        <v>8</v>
      </c>
      <c r="C7" s="53">
        <v>0.069</v>
      </c>
      <c r="D7" s="37" t="s">
        <v>9</v>
      </c>
      <c r="F7" s="37"/>
    </row>
    <row r="8" spans="2:6" ht="13.5" thickBot="1">
      <c r="B8" s="36" t="s">
        <v>18</v>
      </c>
      <c r="C8" s="54">
        <v>168</v>
      </c>
      <c r="D8" s="37" t="s">
        <v>19</v>
      </c>
      <c r="F8" s="37"/>
    </row>
    <row r="9" spans="2:6" ht="13.5" thickBot="1">
      <c r="B9" s="66" t="s">
        <v>36</v>
      </c>
      <c r="C9" s="54">
        <v>188</v>
      </c>
      <c r="D9" s="67" t="s">
        <v>37</v>
      </c>
      <c r="F9" s="37"/>
    </row>
    <row r="10" spans="2:6" ht="12.75">
      <c r="B10" s="3"/>
      <c r="C10" s="51"/>
      <c r="D10" s="37"/>
      <c r="F10" s="37"/>
    </row>
    <row r="11" spans="2:6" ht="12.75">
      <c r="B11" s="3"/>
      <c r="C11" s="51"/>
      <c r="D11" s="37"/>
      <c r="F11" s="37"/>
    </row>
    <row r="12" spans="2:3" ht="15.75" thickBot="1">
      <c r="B12" s="50" t="s">
        <v>30</v>
      </c>
      <c r="C12" s="35"/>
    </row>
    <row r="13" spans="2:3" ht="13.5" thickBot="1">
      <c r="B13" s="42" t="s">
        <v>14</v>
      </c>
      <c r="C13" s="38">
        <v>0.7</v>
      </c>
    </row>
    <row r="14" spans="2:3" ht="13.5" thickBot="1">
      <c r="B14" s="39" t="s">
        <v>15</v>
      </c>
      <c r="C14" s="34">
        <v>3</v>
      </c>
    </row>
    <row r="16" spans="8:17" ht="12.75">
      <c r="H16" s="1"/>
      <c r="I16" s="1"/>
      <c r="J16" s="1"/>
      <c r="L16" s="1"/>
      <c r="N16" s="1"/>
      <c r="O16" s="1"/>
      <c r="P16" s="1"/>
      <c r="Q16" s="1"/>
    </row>
    <row r="17" spans="2:18" ht="15.75" thickBot="1">
      <c r="B17" s="50" t="s">
        <v>29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9" ht="12.75">
      <c r="B18" s="17"/>
      <c r="C18" s="17"/>
      <c r="D18" s="17"/>
      <c r="E18" s="5"/>
      <c r="F18" s="17"/>
      <c r="G18" s="43"/>
      <c r="H18" s="19" t="s">
        <v>16</v>
      </c>
      <c r="I18" s="18" t="s">
        <v>16</v>
      </c>
      <c r="J18" s="19" t="s">
        <v>17</v>
      </c>
      <c r="K18" s="18"/>
      <c r="L18" s="40"/>
      <c r="M18" s="18" t="s">
        <v>5</v>
      </c>
      <c r="N18" s="1"/>
      <c r="O18" s="1"/>
      <c r="P18" s="18" t="s">
        <v>36</v>
      </c>
      <c r="Q18" s="18" t="s">
        <v>36</v>
      </c>
      <c r="R18" s="58" t="s">
        <v>38</v>
      </c>
      <c r="S18" s="1"/>
    </row>
    <row r="19" spans="2:18" ht="13.5" thickBot="1">
      <c r="B19" s="20" t="s">
        <v>0</v>
      </c>
      <c r="C19" s="20" t="s">
        <v>1</v>
      </c>
      <c r="D19" s="20" t="s">
        <v>2</v>
      </c>
      <c r="E19" s="21" t="s">
        <v>11</v>
      </c>
      <c r="F19" s="45" t="s">
        <v>22</v>
      </c>
      <c r="G19" s="44" t="s">
        <v>10</v>
      </c>
      <c r="H19" s="21" t="s">
        <v>4</v>
      </c>
      <c r="I19" s="20" t="s">
        <v>3</v>
      </c>
      <c r="J19" s="21" t="s">
        <v>3</v>
      </c>
      <c r="K19" s="20" t="s">
        <v>13</v>
      </c>
      <c r="L19" s="41" t="s">
        <v>5</v>
      </c>
      <c r="M19" s="20" t="s">
        <v>12</v>
      </c>
      <c r="P19" s="20" t="s">
        <v>3</v>
      </c>
      <c r="Q19" s="20" t="s">
        <v>37</v>
      </c>
      <c r="R19" s="70" t="s">
        <v>39</v>
      </c>
    </row>
    <row r="20" spans="2:19" ht="12.75">
      <c r="B20" s="14">
        <v>2500</v>
      </c>
      <c r="C20" s="22">
        <v>52</v>
      </c>
      <c r="D20" s="23">
        <f aca="true" t="shared" si="0" ref="D20:D36">10+(C20/0.88)</f>
        <v>69.0909090909091</v>
      </c>
      <c r="E20" s="24">
        <f aca="true" t="shared" si="1" ref="E20:E36">D20-C20</f>
        <v>17.090909090909093</v>
      </c>
      <c r="F20" s="23">
        <f aca="true" t="shared" si="2" ref="F20:F36">E20/D20*100</f>
        <v>24.73684210526316</v>
      </c>
      <c r="G20" s="46">
        <f aca="true" t="shared" si="3" ref="G20:G36">$C$13*(792001.6*D20)/(14.7*$C$6*$C$8*B20)</f>
        <v>0.7474812248375071</v>
      </c>
      <c r="H20" s="24">
        <f aca="true" t="shared" si="4" ref="H20:H36">$C$8*B20*0.5*G20/1728</f>
        <v>90.83973218511372</v>
      </c>
      <c r="I20" s="23">
        <f aca="true" t="shared" si="5" ref="I20:I36">H20*60*$C$7</f>
        <v>376.07649124637084</v>
      </c>
      <c r="J20" s="24">
        <f>I20/M20</f>
        <v>25.07176608309139</v>
      </c>
      <c r="K20" s="25">
        <f aca="true" t="shared" si="6" ref="K20:K36">J20/D20</f>
        <v>0.36288082488684903</v>
      </c>
      <c r="L20" s="26">
        <v>18</v>
      </c>
      <c r="M20" s="27">
        <f aca="true" t="shared" si="7" ref="M20:M36">L20-$C$14</f>
        <v>15</v>
      </c>
      <c r="N20" s="7"/>
      <c r="O20" s="7"/>
      <c r="P20" s="71">
        <f>J20/6</f>
        <v>4.178627680515231</v>
      </c>
      <c r="Q20" s="71">
        <f>P20*9.71</f>
        <v>40.5744747778029</v>
      </c>
      <c r="R20" s="68">
        <f>100*(Q20/$C$9)</f>
        <v>21.582167435001544</v>
      </c>
      <c r="S20" s="4"/>
    </row>
    <row r="21" spans="2:19" ht="12.75">
      <c r="B21" s="11">
        <v>2800</v>
      </c>
      <c r="C21" s="12">
        <v>63</v>
      </c>
      <c r="D21" s="13">
        <f t="shared" si="0"/>
        <v>81.5909090909091</v>
      </c>
      <c r="E21" s="9">
        <f t="shared" si="1"/>
        <v>18.590909090909093</v>
      </c>
      <c r="F21" s="13">
        <f t="shared" si="2"/>
        <v>22.785515320334266</v>
      </c>
      <c r="G21" s="47">
        <f t="shared" si="3"/>
        <v>0.7881395668370097</v>
      </c>
      <c r="H21" s="9">
        <f t="shared" si="4"/>
        <v>107.27455215281522</v>
      </c>
      <c r="I21" s="13">
        <f t="shared" si="5"/>
        <v>444.11664591265503</v>
      </c>
      <c r="J21" s="9">
        <f aca="true" t="shared" si="8" ref="J21:J36">I21/M21</f>
        <v>29.607776394177</v>
      </c>
      <c r="K21" s="15">
        <f t="shared" si="6"/>
        <v>0.36288082488684903</v>
      </c>
      <c r="L21" s="8">
        <v>18</v>
      </c>
      <c r="M21" s="16">
        <f t="shared" si="7"/>
        <v>15</v>
      </c>
      <c r="N21" s="7"/>
      <c r="O21" s="7"/>
      <c r="P21" s="71">
        <f>J21/6</f>
        <v>4.9346293990295</v>
      </c>
      <c r="Q21" s="71">
        <f>P21*9.71</f>
        <v>47.91525146457645</v>
      </c>
      <c r="R21" s="68">
        <f>100*(Q21/$C$9)</f>
        <v>25.486835885413008</v>
      </c>
      <c r="S21" s="4"/>
    </row>
    <row r="22" spans="2:19" ht="12.75">
      <c r="B22" s="11">
        <v>3000</v>
      </c>
      <c r="C22" s="12">
        <v>68</v>
      </c>
      <c r="D22" s="13">
        <f t="shared" si="0"/>
        <v>87.27272727272727</v>
      </c>
      <c r="E22" s="9">
        <f t="shared" si="1"/>
        <v>19.272727272727266</v>
      </c>
      <c r="F22" s="13">
        <f t="shared" si="2"/>
        <v>22.08333333333333</v>
      </c>
      <c r="G22" s="47">
        <f t="shared" si="3"/>
        <v>0.7868223419342179</v>
      </c>
      <c r="H22" s="9">
        <f t="shared" si="4"/>
        <v>114.74492486540677</v>
      </c>
      <c r="I22" s="13">
        <f t="shared" si="5"/>
        <v>475.0439889427841</v>
      </c>
      <c r="J22" s="9">
        <f t="shared" si="8"/>
        <v>32.76165440984718</v>
      </c>
      <c r="K22" s="15">
        <f t="shared" si="6"/>
        <v>0.375393956779499</v>
      </c>
      <c r="L22" s="8">
        <v>17.5</v>
      </c>
      <c r="M22" s="16">
        <f t="shared" si="7"/>
        <v>14.5</v>
      </c>
      <c r="N22" s="7"/>
      <c r="O22" s="7"/>
      <c r="P22" s="71">
        <f>J22/6</f>
        <v>5.46027573497453</v>
      </c>
      <c r="Q22" s="71">
        <f>P22*9.71</f>
        <v>53.019277386602695</v>
      </c>
      <c r="R22" s="68">
        <f>100*(Q22/$C$9)</f>
        <v>28.201743290746112</v>
      </c>
      <c r="S22" s="4"/>
    </row>
    <row r="23" spans="2:19" ht="12.75">
      <c r="B23" s="11">
        <v>3200</v>
      </c>
      <c r="C23" s="12">
        <v>75</v>
      </c>
      <c r="D23" s="13">
        <f t="shared" si="0"/>
        <v>95.22727272727273</v>
      </c>
      <c r="E23" s="9">
        <f t="shared" si="1"/>
        <v>20.227272727272734</v>
      </c>
      <c r="F23" s="13">
        <f t="shared" si="2"/>
        <v>21.241050119331746</v>
      </c>
      <c r="G23" s="47">
        <f t="shared" si="3"/>
        <v>0.8048792999766536</v>
      </c>
      <c r="H23" s="9">
        <f t="shared" si="4"/>
        <v>125.20344666303501</v>
      </c>
      <c r="I23" s="13">
        <f t="shared" si="5"/>
        <v>518.342269184965</v>
      </c>
      <c r="J23" s="9">
        <f t="shared" si="8"/>
        <v>37.02444779892607</v>
      </c>
      <c r="K23" s="15">
        <f t="shared" si="6"/>
        <v>0.3888008838073382</v>
      </c>
      <c r="L23" s="8">
        <v>17</v>
      </c>
      <c r="M23" s="16">
        <f t="shared" si="7"/>
        <v>14</v>
      </c>
      <c r="N23" s="7"/>
      <c r="O23" s="7"/>
      <c r="P23" s="71">
        <f>J23/6</f>
        <v>6.170741299821011</v>
      </c>
      <c r="Q23" s="71">
        <f>P23*9.71</f>
        <v>59.917898021262026</v>
      </c>
      <c r="R23" s="68">
        <f>100*(Q23/$C$9)</f>
        <v>31.871222351735117</v>
      </c>
      <c r="S23" s="4"/>
    </row>
    <row r="24" spans="2:19" ht="12.75">
      <c r="B24" s="11">
        <v>3400</v>
      </c>
      <c r="C24" s="12">
        <v>84</v>
      </c>
      <c r="D24" s="13">
        <f t="shared" si="0"/>
        <v>105.45454545454545</v>
      </c>
      <c r="E24" s="9">
        <f t="shared" si="1"/>
        <v>21.454545454545453</v>
      </c>
      <c r="F24" s="13">
        <f t="shared" si="2"/>
        <v>20.344827586206897</v>
      </c>
      <c r="G24" s="47">
        <f t="shared" si="3"/>
        <v>0.838891467503394</v>
      </c>
      <c r="H24" s="9">
        <f t="shared" si="4"/>
        <v>138.65011754569986</v>
      </c>
      <c r="I24" s="13">
        <f t="shared" si="5"/>
        <v>574.0114866391975</v>
      </c>
      <c r="J24" s="9">
        <f t="shared" si="8"/>
        <v>45.5564671935871</v>
      </c>
      <c r="K24" s="15">
        <f t="shared" si="6"/>
        <v>0.43200098200815357</v>
      </c>
      <c r="L24" s="8">
        <v>15.6</v>
      </c>
      <c r="M24" s="16">
        <f t="shared" si="7"/>
        <v>12.6</v>
      </c>
      <c r="N24" s="7"/>
      <c r="O24" s="7"/>
      <c r="P24" s="71">
        <f>J24/6</f>
        <v>7.5927445322645175</v>
      </c>
      <c r="Q24" s="71">
        <f>P24*9.71</f>
        <v>73.72554940828847</v>
      </c>
      <c r="R24" s="68">
        <f>100*(Q24/$C$9)</f>
        <v>39.21571777036621</v>
      </c>
      <c r="S24" s="4"/>
    </row>
    <row r="25" spans="2:19" ht="12.75">
      <c r="B25" s="11">
        <v>3600</v>
      </c>
      <c r="C25" s="12">
        <v>91</v>
      </c>
      <c r="D25" s="13">
        <f t="shared" si="0"/>
        <v>113.4090909090909</v>
      </c>
      <c r="E25" s="9">
        <f t="shared" si="1"/>
        <v>22.409090909090907</v>
      </c>
      <c r="F25" s="13">
        <f t="shared" si="2"/>
        <v>19.75951903807615</v>
      </c>
      <c r="G25" s="47">
        <f t="shared" si="3"/>
        <v>0.8520493676761606</v>
      </c>
      <c r="H25" s="9">
        <f t="shared" si="4"/>
        <v>149.10863934332812</v>
      </c>
      <c r="I25" s="13">
        <f t="shared" si="5"/>
        <v>617.3097668813786</v>
      </c>
      <c r="J25" s="9">
        <f t="shared" si="8"/>
        <v>51.442480573448215</v>
      </c>
      <c r="K25" s="15">
        <f t="shared" si="6"/>
        <v>0.4536010311085614</v>
      </c>
      <c r="L25" s="8">
        <v>15</v>
      </c>
      <c r="M25" s="16">
        <f t="shared" si="7"/>
        <v>12</v>
      </c>
      <c r="N25" s="7"/>
      <c r="O25" s="7"/>
      <c r="P25" s="71">
        <f>J25/6</f>
        <v>8.573746762241369</v>
      </c>
      <c r="Q25" s="71">
        <f>P25*9.71</f>
        <v>83.25108106136369</v>
      </c>
      <c r="R25" s="68">
        <f>100*(Q25/$C$9)</f>
        <v>44.282489926257284</v>
      </c>
      <c r="S25" s="4"/>
    </row>
    <row r="26" spans="2:19" ht="12.75">
      <c r="B26" s="11">
        <v>3800</v>
      </c>
      <c r="C26" s="12">
        <v>97</v>
      </c>
      <c r="D26" s="13">
        <f t="shared" si="0"/>
        <v>120.22727272727273</v>
      </c>
      <c r="E26" s="9">
        <f t="shared" si="1"/>
        <v>23.227272727272734</v>
      </c>
      <c r="F26" s="13">
        <f t="shared" si="2"/>
        <v>19.319470699432898</v>
      </c>
      <c r="G26" s="47">
        <f t="shared" si="3"/>
        <v>0.8557340026381606</v>
      </c>
      <c r="H26" s="9">
        <f t="shared" si="4"/>
        <v>158.073086598438</v>
      </c>
      <c r="I26" s="13">
        <f t="shared" si="5"/>
        <v>654.4225785175335</v>
      </c>
      <c r="J26" s="9">
        <f t="shared" si="8"/>
        <v>54.53521487646112</v>
      </c>
      <c r="K26" s="15">
        <f t="shared" si="6"/>
        <v>0.45360103110856126</v>
      </c>
      <c r="L26" s="8">
        <v>15</v>
      </c>
      <c r="M26" s="16">
        <f t="shared" si="7"/>
        <v>12</v>
      </c>
      <c r="N26" s="7"/>
      <c r="O26" s="7"/>
      <c r="P26" s="71">
        <f>J26/6</f>
        <v>9.089202479410186</v>
      </c>
      <c r="Q26" s="71">
        <f>P26*9.71</f>
        <v>88.25615607507292</v>
      </c>
      <c r="R26" s="68">
        <f>100*(Q26/$C$9)</f>
        <v>46.944763869719644</v>
      </c>
      <c r="S26" s="4"/>
    </row>
    <row r="27" spans="2:19" ht="12.75">
      <c r="B27" s="11">
        <v>4000</v>
      </c>
      <c r="C27" s="12">
        <v>105</v>
      </c>
      <c r="D27" s="13">
        <f t="shared" si="0"/>
        <v>129.3181818181818</v>
      </c>
      <c r="E27" s="9">
        <f t="shared" si="1"/>
        <v>24.318181818181813</v>
      </c>
      <c r="F27" s="13">
        <f t="shared" si="2"/>
        <v>18.804920913884004</v>
      </c>
      <c r="G27" s="47">
        <f t="shared" si="3"/>
        <v>0.8744177979698633</v>
      </c>
      <c r="H27" s="9">
        <f t="shared" si="4"/>
        <v>170.02568293858454</v>
      </c>
      <c r="I27" s="13">
        <f t="shared" si="5"/>
        <v>703.9063273657401</v>
      </c>
      <c r="J27" s="9">
        <f t="shared" si="8"/>
        <v>60.16293396288378</v>
      </c>
      <c r="K27" s="15">
        <f t="shared" si="6"/>
        <v>0.46523182677801167</v>
      </c>
      <c r="L27" s="8">
        <v>14.7</v>
      </c>
      <c r="M27" s="16">
        <f t="shared" si="7"/>
        <v>11.7</v>
      </c>
      <c r="N27" s="7"/>
      <c r="O27" s="7"/>
      <c r="P27" s="71">
        <f>J27/6</f>
        <v>10.027155660480629</v>
      </c>
      <c r="Q27" s="71">
        <f>P27*9.71</f>
        <v>97.36368146326691</v>
      </c>
      <c r="R27" s="68">
        <f>100*(Q27/$C$9)</f>
        <v>51.78919226769517</v>
      </c>
      <c r="S27" s="4"/>
    </row>
    <row r="28" spans="2:19" ht="12.75">
      <c r="B28" s="11">
        <v>4200</v>
      </c>
      <c r="C28" s="12">
        <v>109</v>
      </c>
      <c r="D28" s="13">
        <f t="shared" si="0"/>
        <v>133.86363636363637</v>
      </c>
      <c r="E28" s="9">
        <f t="shared" si="1"/>
        <v>24.863636363636374</v>
      </c>
      <c r="F28" s="13">
        <f t="shared" si="2"/>
        <v>18.573853989813248</v>
      </c>
      <c r="G28" s="47">
        <f t="shared" si="3"/>
        <v>0.862050519715875</v>
      </c>
      <c r="H28" s="9">
        <f t="shared" si="4"/>
        <v>176.00198110865782</v>
      </c>
      <c r="I28" s="13">
        <f t="shared" si="5"/>
        <v>728.6482017898435</v>
      </c>
      <c r="J28" s="9">
        <f t="shared" si="8"/>
        <v>63.36071319911682</v>
      </c>
      <c r="K28" s="15">
        <f t="shared" si="6"/>
        <v>0.47332281506980306</v>
      </c>
      <c r="L28" s="8">
        <v>14.5</v>
      </c>
      <c r="M28" s="16">
        <f t="shared" si="7"/>
        <v>11.5</v>
      </c>
      <c r="N28" s="7"/>
      <c r="O28" s="7"/>
      <c r="P28" s="71">
        <f>J28/6</f>
        <v>10.56011886651947</v>
      </c>
      <c r="Q28" s="71">
        <f>P28*9.71</f>
        <v>102.53875419390407</v>
      </c>
      <c r="R28" s="68">
        <f>100*(Q28/$C$9)</f>
        <v>54.541890528672376</v>
      </c>
      <c r="S28" s="4"/>
    </row>
    <row r="29" spans="2:19" ht="12.75">
      <c r="B29" s="11">
        <v>4400</v>
      </c>
      <c r="C29" s="12">
        <v>114</v>
      </c>
      <c r="D29" s="13">
        <f t="shared" si="0"/>
        <v>139.54545454545453</v>
      </c>
      <c r="E29" s="9">
        <f t="shared" si="1"/>
        <v>25.545454545454533</v>
      </c>
      <c r="F29" s="13">
        <f t="shared" si="2"/>
        <v>18.306188925081425</v>
      </c>
      <c r="G29" s="47">
        <f t="shared" si="3"/>
        <v>0.8577928230603867</v>
      </c>
      <c r="H29" s="9">
        <f t="shared" si="4"/>
        <v>183.47235382124938</v>
      </c>
      <c r="I29" s="13">
        <f t="shared" si="5"/>
        <v>759.5755448199725</v>
      </c>
      <c r="J29" s="9">
        <f t="shared" si="8"/>
        <v>67.21907476282942</v>
      </c>
      <c r="K29" s="15">
        <f t="shared" si="6"/>
        <v>0.4817002100267907</v>
      </c>
      <c r="L29" s="8">
        <v>14.3</v>
      </c>
      <c r="M29" s="16">
        <f t="shared" si="7"/>
        <v>11.3</v>
      </c>
      <c r="N29" s="7"/>
      <c r="O29" s="7"/>
      <c r="P29" s="71">
        <f>J29/6</f>
        <v>11.203179127138236</v>
      </c>
      <c r="Q29" s="71">
        <f>P29*9.71</f>
        <v>108.78286932451229</v>
      </c>
      <c r="R29" s="68">
        <f>100*(Q29/$C$9)</f>
        <v>57.863228364102284</v>
      </c>
      <c r="S29" s="4"/>
    </row>
    <row r="30" spans="2:19" ht="12.75">
      <c r="B30" s="11">
        <v>4600</v>
      </c>
      <c r="C30" s="12">
        <v>117</v>
      </c>
      <c r="D30" s="13">
        <f t="shared" si="0"/>
        <v>142.95454545454547</v>
      </c>
      <c r="E30" s="9">
        <f t="shared" si="1"/>
        <v>25.954545454545467</v>
      </c>
      <c r="F30" s="13">
        <f t="shared" si="2"/>
        <v>18.15580286168522</v>
      </c>
      <c r="G30" s="47">
        <f t="shared" si="3"/>
        <v>0.8405422097089388</v>
      </c>
      <c r="H30" s="9">
        <f t="shared" si="4"/>
        <v>187.95457744880437</v>
      </c>
      <c r="I30" s="13">
        <f t="shared" si="5"/>
        <v>778.1319506380502</v>
      </c>
      <c r="J30" s="9">
        <f t="shared" si="8"/>
        <v>70.10197753495947</v>
      </c>
      <c r="K30" s="15">
        <f t="shared" si="6"/>
        <v>0.4903794930903365</v>
      </c>
      <c r="L30" s="8">
        <v>14.1</v>
      </c>
      <c r="M30" s="16">
        <f t="shared" si="7"/>
        <v>11.1</v>
      </c>
      <c r="N30" s="7"/>
      <c r="O30" s="7"/>
      <c r="P30" s="71">
        <f>J30/6</f>
        <v>11.683662922493246</v>
      </c>
      <c r="Q30" s="71">
        <f>P30*9.71</f>
        <v>113.44836697740944</v>
      </c>
      <c r="R30" s="68">
        <f>100*(Q30/$C$9)</f>
        <v>60.344876051813536</v>
      </c>
      <c r="S30" s="4"/>
    </row>
    <row r="31" spans="2:19" ht="12.75">
      <c r="B31" s="11">
        <v>4800</v>
      </c>
      <c r="C31" s="12">
        <v>119</v>
      </c>
      <c r="D31" s="13">
        <f t="shared" si="0"/>
        <v>145.22727272727272</v>
      </c>
      <c r="E31" s="9">
        <f t="shared" si="1"/>
        <v>26.22727272727272</v>
      </c>
      <c r="F31" s="13">
        <f t="shared" si="2"/>
        <v>18.059467918622843</v>
      </c>
      <c r="G31" s="47">
        <f t="shared" si="3"/>
        <v>0.8183259708593184</v>
      </c>
      <c r="H31" s="9">
        <f t="shared" si="4"/>
        <v>190.94272653384093</v>
      </c>
      <c r="I31" s="13">
        <f t="shared" si="5"/>
        <v>790.5028878501015</v>
      </c>
      <c r="J31" s="9">
        <f t="shared" si="8"/>
        <v>68.73938155218273</v>
      </c>
      <c r="K31" s="15">
        <f t="shared" si="6"/>
        <v>0.4733228150698029</v>
      </c>
      <c r="L31" s="8">
        <v>14.5</v>
      </c>
      <c r="M31" s="16">
        <f t="shared" si="7"/>
        <v>11.5</v>
      </c>
      <c r="N31" s="7"/>
      <c r="O31" s="7"/>
      <c r="P31" s="71">
        <f>J31/6</f>
        <v>11.456563592030456</v>
      </c>
      <c r="Q31" s="71">
        <f>P31*9.71</f>
        <v>111.24323247861574</v>
      </c>
      <c r="R31" s="68">
        <f>100*(Q31/$C$9)</f>
        <v>59.17193216947646</v>
      </c>
      <c r="S31" s="4"/>
    </row>
    <row r="32" spans="2:19" ht="12.75">
      <c r="B32" s="11">
        <v>5000</v>
      </c>
      <c r="C32" s="12">
        <v>122</v>
      </c>
      <c r="D32" s="13">
        <f t="shared" si="0"/>
        <v>148.63636363636363</v>
      </c>
      <c r="E32" s="9">
        <f t="shared" si="1"/>
        <v>26.636363636363626</v>
      </c>
      <c r="F32" s="13">
        <f t="shared" si="2"/>
        <v>17.92048929663608</v>
      </c>
      <c r="G32" s="47">
        <f t="shared" si="3"/>
        <v>0.804034080664029</v>
      </c>
      <c r="H32" s="9">
        <f t="shared" si="4"/>
        <v>195.42495016139597</v>
      </c>
      <c r="I32" s="13">
        <f t="shared" si="5"/>
        <v>809.0592936681794</v>
      </c>
      <c r="J32" s="9">
        <f t="shared" si="8"/>
        <v>70.35298205810255</v>
      </c>
      <c r="K32" s="15">
        <f t="shared" si="6"/>
        <v>0.47332281506980317</v>
      </c>
      <c r="L32" s="8">
        <v>14.5</v>
      </c>
      <c r="M32" s="16">
        <f t="shared" si="7"/>
        <v>11.5</v>
      </c>
      <c r="N32" s="7"/>
      <c r="O32" s="7"/>
      <c r="P32" s="71">
        <f>J32/6</f>
        <v>11.725497009683759</v>
      </c>
      <c r="Q32" s="71">
        <f>P32*9.71</f>
        <v>113.85457596402931</v>
      </c>
      <c r="R32" s="68">
        <f>100*(Q32/$C$9)</f>
        <v>60.56094466171772</v>
      </c>
      <c r="S32" s="4"/>
    </row>
    <row r="33" spans="2:19" ht="12.75">
      <c r="B33" s="11">
        <v>5200</v>
      </c>
      <c r="C33" s="12">
        <v>124</v>
      </c>
      <c r="D33" s="13">
        <f t="shared" si="0"/>
        <v>150.9090909090909</v>
      </c>
      <c r="E33" s="9">
        <f t="shared" si="1"/>
        <v>26.909090909090907</v>
      </c>
      <c r="F33" s="13">
        <f t="shared" si="2"/>
        <v>17.831325301204817</v>
      </c>
      <c r="G33" s="47">
        <f t="shared" si="3"/>
        <v>0.7849309420737992</v>
      </c>
      <c r="H33" s="9">
        <f t="shared" si="4"/>
        <v>198.41309924643258</v>
      </c>
      <c r="I33" s="13">
        <f t="shared" si="5"/>
        <v>821.430230880231</v>
      </c>
      <c r="J33" s="9">
        <f t="shared" si="8"/>
        <v>71.42871572871573</v>
      </c>
      <c r="K33" s="15">
        <f t="shared" si="6"/>
        <v>0.47332281506980306</v>
      </c>
      <c r="L33" s="8">
        <v>14.5</v>
      </c>
      <c r="M33" s="16">
        <f t="shared" si="7"/>
        <v>11.5</v>
      </c>
      <c r="N33" s="7"/>
      <c r="O33" s="7"/>
      <c r="P33" s="71">
        <f>J33/6</f>
        <v>11.904785954785956</v>
      </c>
      <c r="Q33" s="71">
        <f>P33*9.71</f>
        <v>115.59547162097164</v>
      </c>
      <c r="R33" s="68">
        <f>100*(Q33/$C$9)</f>
        <v>61.48695298987853</v>
      </c>
      <c r="S33" s="4"/>
    </row>
    <row r="34" spans="2:19" ht="12.75">
      <c r="B34" s="11">
        <v>5400</v>
      </c>
      <c r="C34" s="12">
        <v>122</v>
      </c>
      <c r="D34" s="13">
        <f t="shared" si="0"/>
        <v>148.63636363636363</v>
      </c>
      <c r="E34" s="9">
        <f t="shared" si="1"/>
        <v>26.636363636363626</v>
      </c>
      <c r="F34" s="13">
        <f t="shared" si="2"/>
        <v>17.92048929663608</v>
      </c>
      <c r="G34" s="47">
        <f t="shared" si="3"/>
        <v>0.7444760006148416</v>
      </c>
      <c r="H34" s="9">
        <f t="shared" si="4"/>
        <v>195.42495016139594</v>
      </c>
      <c r="I34" s="13">
        <f t="shared" si="5"/>
        <v>809.0592936681793</v>
      </c>
      <c r="J34" s="9">
        <f t="shared" si="8"/>
        <v>69.15036698018626</v>
      </c>
      <c r="K34" s="15">
        <f t="shared" si="6"/>
        <v>0.46523182677801156</v>
      </c>
      <c r="L34" s="8">
        <v>14.7</v>
      </c>
      <c r="M34" s="16">
        <f t="shared" si="7"/>
        <v>11.7</v>
      </c>
      <c r="N34" s="7"/>
      <c r="O34" s="7"/>
      <c r="P34" s="71">
        <f>J34/6</f>
        <v>11.525061163364377</v>
      </c>
      <c r="Q34" s="71">
        <f>P34*9.71</f>
        <v>111.90834389626811</v>
      </c>
      <c r="R34" s="68">
        <f>100*(Q34/$C$9)</f>
        <v>59.52571483844048</v>
      </c>
      <c r="S34" s="4"/>
    </row>
    <row r="35" spans="2:19" ht="12.75">
      <c r="B35" s="11">
        <v>5600</v>
      </c>
      <c r="C35" s="12">
        <v>122</v>
      </c>
      <c r="D35" s="13">
        <f t="shared" si="0"/>
        <v>148.63636363636363</v>
      </c>
      <c r="E35" s="9">
        <f t="shared" si="1"/>
        <v>26.636363636363626</v>
      </c>
      <c r="F35" s="13">
        <f t="shared" si="2"/>
        <v>17.92048929663608</v>
      </c>
      <c r="G35" s="47">
        <f t="shared" si="3"/>
        <v>0.7178875720214545</v>
      </c>
      <c r="H35" s="9">
        <f t="shared" si="4"/>
        <v>195.42495016139594</v>
      </c>
      <c r="I35" s="13">
        <f t="shared" si="5"/>
        <v>809.0592936681793</v>
      </c>
      <c r="J35" s="9">
        <f t="shared" si="8"/>
        <v>68.56434692103214</v>
      </c>
      <c r="K35" s="15">
        <f t="shared" si="6"/>
        <v>0.4612891841781979</v>
      </c>
      <c r="L35" s="8">
        <v>14.8</v>
      </c>
      <c r="M35" s="16">
        <f t="shared" si="7"/>
        <v>11.8</v>
      </c>
      <c r="N35" s="7"/>
      <c r="O35" s="7"/>
      <c r="P35" s="71">
        <f>J35/6</f>
        <v>11.427391153505356</v>
      </c>
      <c r="Q35" s="71">
        <f>P35*9.71</f>
        <v>110.95996810053701</v>
      </c>
      <c r="R35" s="68">
        <f>100*(Q35/$C$9)</f>
        <v>59.02125962794522</v>
      </c>
      <c r="S35" s="4"/>
    </row>
    <row r="36" spans="2:19" ht="13.5" thickBot="1">
      <c r="B36" s="10">
        <v>5800</v>
      </c>
      <c r="C36" s="28">
        <v>121</v>
      </c>
      <c r="D36" s="29">
        <f t="shared" si="0"/>
        <v>147.5</v>
      </c>
      <c r="E36" s="30">
        <f t="shared" si="1"/>
        <v>26.5</v>
      </c>
      <c r="F36" s="29">
        <f t="shared" si="2"/>
        <v>17.966101694915253</v>
      </c>
      <c r="G36" s="48">
        <f t="shared" si="3"/>
        <v>0.6878336475152309</v>
      </c>
      <c r="H36" s="30">
        <f t="shared" si="4"/>
        <v>193.93087561887762</v>
      </c>
      <c r="I36" s="29">
        <f t="shared" si="5"/>
        <v>802.8738250621534</v>
      </c>
      <c r="J36" s="30">
        <f t="shared" si="8"/>
        <v>66.90615208851278</v>
      </c>
      <c r="K36" s="31">
        <f t="shared" si="6"/>
        <v>0.45360103110856126</v>
      </c>
      <c r="L36" s="32">
        <v>15</v>
      </c>
      <c r="M36" s="33">
        <f t="shared" si="7"/>
        <v>12</v>
      </c>
      <c r="N36" s="7"/>
      <c r="O36" s="7"/>
      <c r="P36" s="72">
        <f>J36/6</f>
        <v>11.151025348085463</v>
      </c>
      <c r="Q36" s="72">
        <f>P36*9.71</f>
        <v>108.27645612990986</v>
      </c>
      <c r="R36" s="69">
        <f>100*(Q36/$C$9)</f>
        <v>57.593859643569076</v>
      </c>
      <c r="S36" s="4"/>
    </row>
    <row r="38" ht="15">
      <c r="B38" s="50" t="s">
        <v>28</v>
      </c>
    </row>
    <row r="39" spans="1:3" ht="12.75">
      <c r="A39" s="6"/>
      <c r="B39" t="s">
        <v>20</v>
      </c>
      <c r="C39" s="6"/>
    </row>
    <row r="40" spans="1:3" ht="12.75">
      <c r="A40" s="6"/>
      <c r="B40" t="s">
        <v>21</v>
      </c>
      <c r="C40" s="6"/>
    </row>
    <row r="41" ht="12.75">
      <c r="B41" t="s">
        <v>23</v>
      </c>
    </row>
    <row r="42" spans="2:6" ht="12.75">
      <c r="B42" s="49" t="s">
        <v>24</v>
      </c>
      <c r="F42" s="6"/>
    </row>
    <row r="43" ht="12.75">
      <c r="B43" t="s">
        <v>25</v>
      </c>
    </row>
    <row r="44" ht="12.75">
      <c r="B44" t="s">
        <v>26</v>
      </c>
    </row>
    <row r="45" ht="12.75">
      <c r="B45" t="s">
        <v>27</v>
      </c>
    </row>
    <row r="47" ht="13.5" thickBot="1"/>
    <row r="48" spans="2:5" ht="15.75" thickBot="1">
      <c r="B48" s="62" t="s">
        <v>34</v>
      </c>
      <c r="C48" s="18" t="s">
        <v>6</v>
      </c>
      <c r="D48" s="57" t="s">
        <v>7</v>
      </c>
      <c r="E48" s="58" t="s">
        <v>5</v>
      </c>
    </row>
    <row r="49" spans="2:6" ht="12.75">
      <c r="B49" s="56">
        <v>2400</v>
      </c>
      <c r="C49" s="22">
        <v>56</v>
      </c>
      <c r="D49" s="56">
        <v>52</v>
      </c>
      <c r="E49" s="63">
        <v>18</v>
      </c>
      <c r="F49" s="3"/>
    </row>
    <row r="50" spans="2:6" ht="12.75">
      <c r="B50" s="59">
        <v>2800</v>
      </c>
      <c r="C50" s="12">
        <v>68</v>
      </c>
      <c r="D50" s="59">
        <v>64</v>
      </c>
      <c r="E50" s="64">
        <v>18</v>
      </c>
      <c r="F50" s="3"/>
    </row>
    <row r="51" spans="2:6" ht="12.75">
      <c r="B51" s="59">
        <v>3000</v>
      </c>
      <c r="C51" s="12">
        <v>72</v>
      </c>
      <c r="D51" s="59">
        <v>68</v>
      </c>
      <c r="E51" s="64">
        <v>17.5</v>
      </c>
      <c r="F51" s="3"/>
    </row>
    <row r="52" spans="2:6" ht="12.75">
      <c r="B52" s="59">
        <v>3200</v>
      </c>
      <c r="C52" s="12">
        <v>78</v>
      </c>
      <c r="D52" s="61">
        <v>75</v>
      </c>
      <c r="E52" s="65">
        <v>17</v>
      </c>
      <c r="F52" s="2"/>
    </row>
    <row r="53" spans="2:6" ht="12.75">
      <c r="B53" s="59">
        <v>3400</v>
      </c>
      <c r="C53" s="12">
        <v>84</v>
      </c>
      <c r="D53" s="59">
        <v>84</v>
      </c>
      <c r="E53" s="64">
        <v>15.6</v>
      </c>
      <c r="F53" s="3"/>
    </row>
    <row r="54" spans="2:6" ht="12.75">
      <c r="B54" s="59">
        <v>3600</v>
      </c>
      <c r="C54" s="12">
        <v>90</v>
      </c>
      <c r="D54" s="59">
        <v>91</v>
      </c>
      <c r="E54" s="64">
        <v>15</v>
      </c>
      <c r="F54" s="3"/>
    </row>
    <row r="55" spans="2:6" ht="12.75">
      <c r="B55" s="59">
        <v>3800</v>
      </c>
      <c r="C55" s="12">
        <v>95</v>
      </c>
      <c r="D55" s="59">
        <v>97</v>
      </c>
      <c r="E55" s="64">
        <v>15</v>
      </c>
      <c r="F55" s="3"/>
    </row>
    <row r="56" spans="2:6" ht="12.75">
      <c r="B56" s="59">
        <v>4000</v>
      </c>
      <c r="C56" s="12">
        <v>104</v>
      </c>
      <c r="D56" s="59">
        <v>105</v>
      </c>
      <c r="E56" s="64">
        <v>14.7</v>
      </c>
      <c r="F56" s="3"/>
    </row>
    <row r="57" spans="2:6" ht="12.75">
      <c r="B57" s="59">
        <v>4200</v>
      </c>
      <c r="C57" s="12">
        <v>110</v>
      </c>
      <c r="D57" s="59">
        <v>109</v>
      </c>
      <c r="E57" s="64">
        <v>14.5</v>
      </c>
      <c r="F57" s="3"/>
    </row>
    <row r="58" spans="2:6" ht="12.75">
      <c r="B58" s="59">
        <v>4400</v>
      </c>
      <c r="C58" s="12">
        <v>114</v>
      </c>
      <c r="D58" s="59">
        <v>114</v>
      </c>
      <c r="E58" s="64">
        <v>14.2</v>
      </c>
      <c r="F58" s="3"/>
    </row>
    <row r="59" spans="2:6" ht="12.75">
      <c r="B59" s="59">
        <v>4600</v>
      </c>
      <c r="C59" s="12">
        <v>122</v>
      </c>
      <c r="D59" s="59">
        <v>117</v>
      </c>
      <c r="E59" s="64">
        <v>14.1</v>
      </c>
      <c r="F59" s="3"/>
    </row>
    <row r="60" spans="2:6" ht="12.75">
      <c r="B60" s="59">
        <v>4800</v>
      </c>
      <c r="C60" s="12">
        <v>126</v>
      </c>
      <c r="D60" s="59">
        <v>119</v>
      </c>
      <c r="E60" s="64">
        <v>14.5</v>
      </c>
      <c r="F60" s="3"/>
    </row>
    <row r="61" spans="2:6" ht="12.75">
      <c r="B61" s="59">
        <v>5000</v>
      </c>
      <c r="C61" s="12">
        <v>130</v>
      </c>
      <c r="D61" s="59">
        <v>122</v>
      </c>
      <c r="E61" s="64">
        <v>14.5</v>
      </c>
      <c r="F61" s="3"/>
    </row>
    <row r="62" spans="2:6" ht="12.75">
      <c r="B62" s="59">
        <v>5200</v>
      </c>
      <c r="C62" s="12">
        <v>132</v>
      </c>
      <c r="D62" s="59">
        <v>124</v>
      </c>
      <c r="E62" s="64">
        <v>14.5</v>
      </c>
      <c r="F62" s="3"/>
    </row>
    <row r="63" spans="2:6" ht="12.75">
      <c r="B63" s="59">
        <v>5400</v>
      </c>
      <c r="C63" s="12">
        <v>133</v>
      </c>
      <c r="D63" s="59">
        <v>122</v>
      </c>
      <c r="E63" s="64">
        <v>14.7</v>
      </c>
      <c r="F63" s="3"/>
    </row>
    <row r="64" spans="2:6" ht="12.75">
      <c r="B64" s="59">
        <v>5600</v>
      </c>
      <c r="C64" s="12">
        <v>132</v>
      </c>
      <c r="D64" s="59">
        <v>122</v>
      </c>
      <c r="E64" s="64">
        <v>14.8</v>
      </c>
      <c r="F64" s="3"/>
    </row>
    <row r="65" spans="2:6" ht="13.5" thickBot="1">
      <c r="B65" s="60">
        <v>5800</v>
      </c>
      <c r="C65" s="28">
        <v>131</v>
      </c>
      <c r="D65" s="60"/>
      <c r="E65" s="48"/>
      <c r="F65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</dc:creator>
  <cp:keywords/>
  <dc:description/>
  <cp:lastModifiedBy>Janet</cp:lastModifiedBy>
  <dcterms:created xsi:type="dcterms:W3CDTF">2005-01-23T14:34:37Z</dcterms:created>
  <dcterms:modified xsi:type="dcterms:W3CDTF">2005-01-24T00:22:23Z</dcterms:modified>
  <cp:category/>
  <cp:version/>
  <cp:contentType/>
  <cp:contentStatus/>
</cp:coreProperties>
</file>